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E:\7. 시가표준액\2026년\0. 결정고시\2. 건축물 등\"/>
    </mc:Choice>
  </mc:AlternateContent>
  <xr:revisionPtr revIDLastSave="0" documentId="13_ncr:1_{7C739F2D-CF44-4709-AA7A-7C888B4312CB}" xr6:coauthVersionLast="47" xr6:coauthVersionMax="47" xr10:uidLastSave="{00000000-0000-0000-0000-000000000000}"/>
  <bookViews>
    <workbookView xWindow="25080" yWindow="-120" windowWidth="29040" windowHeight="15720" tabRatio="500" xr2:uid="{00000000-000D-0000-FFFF-FFFF00000000}"/>
  </bookViews>
  <sheets>
    <sheet name="오피스텔 외 건축물(의견청취 변경승인)" sheetId="1" r:id="rId1"/>
  </sheets>
  <definedNames>
    <definedName name="_xlnm.Print_Area" localSheetId="0">'오피스텔 외 건축물(의견청취 변경승인)'!$A$2:$V$13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" i="1" l="1"/>
  <c r="C5" i="1"/>
  <c r="V5" i="1"/>
  <c r="C12" i="1" l="1"/>
  <c r="C11" i="1"/>
  <c r="C10" i="1"/>
  <c r="C9" i="1"/>
  <c r="C8" i="1"/>
  <c r="C7" i="1"/>
  <c r="C6" i="1"/>
  <c r="U6" i="1" s="1"/>
  <c r="Z6" i="1"/>
  <c r="X6" i="1" l="1"/>
  <c r="S6" i="1" s="1"/>
  <c r="AA6" i="1" l="1"/>
  <c r="K6" i="1"/>
  <c r="T6" i="1" s="1"/>
  <c r="W6" i="1" l="1"/>
  <c r="W10" i="1" l="1"/>
  <c r="V13" i="1"/>
  <c r="Z12" i="1"/>
  <c r="W12" i="1"/>
  <c r="Z11" i="1"/>
  <c r="W11" i="1"/>
  <c r="Z10" i="1"/>
  <c r="Z9" i="1"/>
  <c r="U9" i="1"/>
  <c r="X9" i="1" s="1"/>
  <c r="S9" i="1" s="1"/>
  <c r="Z8" i="1"/>
  <c r="W8" i="1"/>
  <c r="Z7" i="1"/>
  <c r="W7" i="1"/>
  <c r="K9" i="1" l="1"/>
  <c r="T9" i="1" s="1"/>
  <c r="AA9" i="1"/>
  <c r="C13" i="1"/>
  <c r="U13" i="1" s="1"/>
  <c r="X13" i="1" s="1"/>
  <c r="W9" i="1"/>
  <c r="U8" i="1"/>
  <c r="X8" i="1" s="1"/>
  <c r="S8" i="1" s="1"/>
  <c r="U12" i="1"/>
  <c r="X12" i="1" s="1"/>
  <c r="S12" i="1" s="1"/>
  <c r="U10" i="1"/>
  <c r="X10" i="1" s="1"/>
  <c r="S10" i="1" s="1"/>
  <c r="U7" i="1"/>
  <c r="X7" i="1" s="1"/>
  <c r="S7" i="1" s="1"/>
  <c r="K7" i="1" s="1"/>
  <c r="U11" i="1"/>
  <c r="X11" i="1" s="1"/>
  <c r="S11" i="1" s="1"/>
  <c r="W5" i="1" l="1"/>
  <c r="W13" i="1"/>
  <c r="K11" i="1"/>
  <c r="T11" i="1" s="1"/>
  <c r="AA11" i="1"/>
  <c r="AA8" i="1"/>
  <c r="K8" i="1"/>
  <c r="T8" i="1" s="1"/>
  <c r="AA7" i="1"/>
  <c r="T7" i="1"/>
  <c r="K10" i="1"/>
  <c r="T10" i="1" s="1"/>
  <c r="AA10" i="1"/>
  <c r="AA12" i="1"/>
  <c r="K12" i="1"/>
  <c r="T12" i="1" s="1"/>
  <c r="K13" i="1" l="1"/>
  <c r="T13" i="1" s="1"/>
  <c r="T5" i="1" l="1"/>
</calcChain>
</file>

<file path=xl/sharedStrings.xml><?xml version="1.0" encoding="utf-8"?>
<sst xmlns="http://schemas.openxmlformats.org/spreadsheetml/2006/main" count="40" uniqueCount="34">
  <si>
    <t>차등 가감산(D)</t>
  </si>
  <si>
    <t>당초 가감산율(C)</t>
  </si>
  <si>
    <t>변경산정 
시가표준액(B)</t>
  </si>
  <si>
    <t>(단위 : 원)</t>
  </si>
  <si>
    <r>
      <t xml:space="preserve">(경기도)변경산정 시가표준액 </t>
    </r>
    <r>
      <rPr>
        <b/>
        <sz val="10"/>
        <color rgb="FF0000FF"/>
        <rFont val="맑은 고딕"/>
        <family val="3"/>
        <charset val="129"/>
      </rPr>
      <t>승인결과</t>
    </r>
  </si>
  <si>
    <t>산정 대비 변경 시가표준액 비율F/A</t>
  </si>
  <si>
    <t>※ 적용 가감산 변동내역</t>
  </si>
  <si>
    <t>변경 가감산율(C*D)</t>
  </si>
  <si>
    <t>가감산(C)</t>
  </si>
  <si>
    <t>합계</t>
  </si>
  <si>
    <t>연번</t>
  </si>
  <si>
    <t>소재지</t>
  </si>
  <si>
    <t>면적</t>
  </si>
  <si>
    <t>소계</t>
  </si>
  <si>
    <t>잔가율</t>
  </si>
  <si>
    <t>가감산</t>
  </si>
  <si>
    <t>용도지수</t>
  </si>
  <si>
    <t>특례가감산율</t>
  </si>
  <si>
    <t>위치지수</t>
  </si>
  <si>
    <t>구조지수</t>
  </si>
  <si>
    <t>산정 건축물 시가표준액 내역</t>
  </si>
  <si>
    <t>변경산정 시가표준액(F)</t>
  </si>
  <si>
    <t>건물신축가격기준액(원)</t>
  </si>
  <si>
    <t>수원시 영통구 이의동 1349 지하4층 B401호</t>
  </si>
  <si>
    <t>수원시 영통구 이의동 1349 지상3층 301호</t>
  </si>
  <si>
    <t>수원시 영통구 이의동 1349 지하3층 B301호</t>
  </si>
  <si>
    <t>수원시 영통구 이의동 1349 지상1층 125호</t>
  </si>
  <si>
    <t>수원시 영통구 이의동 1349 지하2층 B201호</t>
  </si>
  <si>
    <t>수원시 영통구 이의동 1349 지상2층 201호</t>
  </si>
  <si>
    <t>산정 건축물 
시가표준액(A)</t>
  </si>
  <si>
    <r>
      <t>변경산정 시가표준액 내역</t>
    </r>
    <r>
      <rPr>
        <b/>
        <sz val="11"/>
        <color rgb="FF0000FF"/>
        <rFont val="맑은 고딕"/>
        <family val="3"/>
        <charset val="129"/>
      </rPr>
      <t>(승인결과)</t>
    </r>
  </si>
  <si>
    <t>산정 대비 변경 시가표준액 비율[(B-A)/A]</t>
  </si>
  <si>
    <t>수원시 영통구 이의동 1349 지하1층 B101호</t>
    <phoneticPr fontId="13" type="noConversion"/>
  </si>
  <si>
    <t>2026년 오피스텔 외 건축물 변경산정 시가표준액 상세내역(의견청취)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</si>
</sst>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176" formatCode="0.0%"/>
    <numFmt numFmtId="177" formatCode="0.0000_ "/>
    <numFmt numFmtId="178" formatCode="0.00000_ ;[Red]\-0.00000\ "/>
    <numFmt numFmtId="179" formatCode="0.0000"/>
    <numFmt numFmtId="180" formatCode="_-* #,##0.0000_-;\-* #,##0.0000_-;_-* &quot;-&quot;_-;_-@_-"/>
    <numFmt numFmtId="181" formatCode="_-* #,##0.00000_-;\-* #,##0.00000_-;_-* &quot;-&quot;_-;_-@_-"/>
  </numFmts>
  <fonts count="15" x14ac:knownFonts="1">
    <font>
      <sz val="11"/>
      <color rgb="FF000000"/>
      <name val="맑은 고딕"/>
    </font>
    <font>
      <sz val="11"/>
      <color rgb="FFFF0000"/>
      <name val="맑은 고딕"/>
      <family val="3"/>
      <charset val="129"/>
    </font>
    <font>
      <b/>
      <sz val="22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1"/>
      <color rgb="FF0000FF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0"/>
      <color rgb="FF0000FF"/>
      <name val="맑은 고딕"/>
      <family val="3"/>
      <charset val="129"/>
    </font>
    <font>
      <b/>
      <sz val="10"/>
      <color rgb="FF0000FF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1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7CC"/>
        <bgColor indexed="64"/>
      </patternFill>
    </fill>
    <fill>
      <patternFill patternType="solid">
        <fgColor rgb="FFFBE5D7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E7D8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</borders>
  <cellStyleXfs count="3">
    <xf numFmtId="0" fontId="0" fillId="0" borderId="0">
      <alignment vertical="center"/>
    </xf>
    <xf numFmtId="9" fontId="12" fillId="0" borderId="0">
      <alignment vertical="center"/>
    </xf>
    <xf numFmtId="41" fontId="12" fillId="0" borderId="0">
      <alignment vertical="center"/>
    </xf>
  </cellStyleXfs>
  <cellXfs count="85">
    <xf numFmtId="0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1" fillId="2" borderId="0" xfId="0" applyNumberFormat="1" applyFont="1" applyFill="1" applyAlignment="1" applyProtection="1">
      <protection locked="0"/>
    </xf>
    <xf numFmtId="0" fontId="2" fillId="2" borderId="0" xfId="0" applyNumberFormat="1" applyFont="1" applyFill="1" applyBorder="1" applyAlignment="1" applyProtection="1">
      <alignment horizontal="left"/>
      <protection locked="0"/>
    </xf>
    <xf numFmtId="0" fontId="3" fillId="0" borderId="0" xfId="0" applyNumberFormat="1" applyFont="1">
      <alignment vertical="center"/>
    </xf>
    <xf numFmtId="0" fontId="4" fillId="3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Border="1" applyAlignment="1" applyProtection="1">
      <alignment horizontal="center" vertical="center"/>
      <protection locked="0"/>
    </xf>
    <xf numFmtId="41" fontId="3" fillId="0" borderId="0" xfId="0" applyNumberFormat="1" applyFont="1">
      <alignment vertical="center"/>
    </xf>
    <xf numFmtId="0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3" xfId="0" applyNumberFormat="1" applyFont="1" applyFill="1" applyBorder="1" applyAlignment="1" applyProtection="1">
      <alignment horizontal="center" vertical="center"/>
      <protection locked="0"/>
    </xf>
    <xf numFmtId="41" fontId="3" fillId="4" borderId="3" xfId="2" applyNumberFormat="1" applyFont="1" applyFill="1" applyBorder="1" applyAlignment="1" applyProtection="1">
      <alignment horizontal="center" vertical="center"/>
      <protection locked="0"/>
    </xf>
    <xf numFmtId="0" fontId="3" fillId="4" borderId="3" xfId="0" applyNumberFormat="1" applyFont="1" applyFill="1" applyBorder="1" applyAlignment="1" applyProtection="1">
      <alignment horizontal="center" vertical="center"/>
      <protection locked="0"/>
    </xf>
    <xf numFmtId="2" fontId="3" fillId="4" borderId="3" xfId="0" applyNumberFormat="1" applyFont="1" applyFill="1" applyBorder="1" applyAlignment="1" applyProtection="1">
      <alignment horizontal="center" vertical="center"/>
      <protection locked="0"/>
    </xf>
    <xf numFmtId="41" fontId="4" fillId="4" borderId="3" xfId="2" applyNumberFormat="1" applyFont="1" applyFill="1" applyBorder="1" applyAlignment="1" applyProtection="1">
      <alignment horizontal="center" vertical="center"/>
    </xf>
    <xf numFmtId="0" fontId="4" fillId="3" borderId="4" xfId="0" applyNumberFormat="1" applyFont="1" applyFill="1" applyBorder="1" applyAlignment="1" applyProtection="1">
      <alignment horizontal="center" vertical="center" shrinkToFit="1"/>
      <protection locked="0"/>
    </xf>
    <xf numFmtId="176" fontId="4" fillId="3" borderId="5" xfId="0" applyNumberFormat="1" applyFont="1" applyFill="1" applyBorder="1" applyAlignment="1" applyProtection="1">
      <alignment horizontal="center" vertical="center"/>
      <protection locked="0"/>
    </xf>
    <xf numFmtId="41" fontId="3" fillId="4" borderId="12" xfId="2" applyNumberFormat="1" applyFont="1" applyFill="1" applyBorder="1" applyAlignment="1" applyProtection="1">
      <alignment horizontal="center" vertical="center"/>
      <protection locked="0"/>
    </xf>
    <xf numFmtId="41" fontId="4" fillId="4" borderId="10" xfId="2" applyNumberFormat="1" applyFont="1" applyFill="1" applyBorder="1" applyAlignment="1" applyProtection="1">
      <alignment horizontal="center" vertical="center"/>
      <protection locked="0"/>
    </xf>
    <xf numFmtId="176" fontId="4" fillId="4" borderId="11" xfId="1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NumberFormat="1" applyFont="1" applyFill="1" applyAlignment="1" applyProtection="1">
      <alignment horizontal="right"/>
      <protection locked="0"/>
    </xf>
    <xf numFmtId="0" fontId="4" fillId="5" borderId="9" xfId="0" applyNumberFormat="1" applyFont="1" applyFill="1" applyBorder="1" applyAlignment="1" applyProtection="1">
      <alignment horizontal="center" vertical="center" shrinkToFit="1"/>
      <protection locked="0"/>
    </xf>
    <xf numFmtId="0" fontId="4" fillId="5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11" xfId="0" applyNumberFormat="1" applyFont="1" applyFill="1" applyBorder="1" applyAlignment="1" applyProtection="1">
      <alignment horizontal="center" vertical="center" shrinkToFit="1"/>
      <protection locked="0"/>
    </xf>
    <xf numFmtId="0" fontId="0" fillId="5" borderId="3" xfId="0" applyNumberFormat="1" applyFont="1" applyFill="1" applyBorder="1" applyAlignment="1" applyProtection="1">
      <alignment horizontal="center" vertical="center" shrinkToFit="1"/>
      <protection locked="0"/>
    </xf>
    <xf numFmtId="0" fontId="0" fillId="5" borderId="12" xfId="0" applyNumberFormat="1" applyFont="1" applyFill="1" applyBorder="1" applyAlignment="1" applyProtection="1">
      <alignment horizontal="center" vertical="center" shrinkToFit="1"/>
      <protection locked="0"/>
    </xf>
    <xf numFmtId="181" fontId="3" fillId="0" borderId="0" xfId="0" applyNumberFormat="1" applyFont="1">
      <alignment vertical="center"/>
    </xf>
    <xf numFmtId="0" fontId="5" fillId="5" borderId="16" xfId="0" applyNumberFormat="1" applyFont="1" applyFill="1" applyBorder="1" applyAlignment="1" applyProtection="1">
      <alignment horizontal="center" vertical="center" shrinkToFit="1"/>
      <protection locked="0"/>
    </xf>
    <xf numFmtId="41" fontId="4" fillId="4" borderId="3" xfId="2" applyNumberFormat="1" applyFont="1" applyFill="1" applyBorder="1" applyAlignment="1" applyProtection="1">
      <alignment horizontal="center" vertical="center"/>
      <protection locked="0"/>
    </xf>
    <xf numFmtId="10" fontId="3" fillId="4" borderId="11" xfId="2" applyNumberFormat="1" applyFont="1" applyFill="1" applyBorder="1" applyAlignment="1" applyProtection="1">
      <alignment horizontal="center" vertical="center"/>
      <protection locked="0"/>
    </xf>
    <xf numFmtId="0" fontId="3" fillId="6" borderId="3" xfId="0" applyNumberFormat="1" applyFont="1" applyFill="1" applyBorder="1" applyAlignment="1" applyProtection="1">
      <alignment horizontal="center" vertical="center" shrinkToFit="1"/>
    </xf>
    <xf numFmtId="0" fontId="3" fillId="6" borderId="3" xfId="0" applyNumberFormat="1" applyFont="1" applyFill="1" applyBorder="1" applyAlignment="1" applyProtection="1">
      <alignment horizontal="center" vertical="center" shrinkToFit="1"/>
      <protection locked="0"/>
    </xf>
    <xf numFmtId="176" fontId="4" fillId="3" borderId="18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NumberFormat="1" applyFont="1" applyFill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horizontal="center" vertical="center"/>
      <protection locked="0"/>
    </xf>
    <xf numFmtId="0" fontId="8" fillId="2" borderId="3" xfId="0" applyNumberFormat="1" applyFont="1" applyFill="1" applyBorder="1" applyAlignment="1" applyProtection="1">
      <alignment horizontal="center" vertical="center"/>
      <protection locked="0"/>
    </xf>
    <xf numFmtId="41" fontId="9" fillId="4" borderId="20" xfId="2" applyNumberFormat="1" applyFont="1" applyFill="1" applyBorder="1" applyAlignment="1" applyProtection="1">
      <alignment horizontal="center" vertical="center"/>
      <protection locked="0"/>
    </xf>
    <xf numFmtId="2" fontId="3" fillId="0" borderId="3" xfId="0" applyNumberFormat="1" applyFont="1" applyBorder="1" applyAlignment="1">
      <alignment horizontal="center" vertical="center"/>
    </xf>
    <xf numFmtId="179" fontId="10" fillId="0" borderId="3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179" fontId="10" fillId="0" borderId="0" xfId="0" applyNumberFormat="1" applyFont="1" applyAlignment="1">
      <alignment horizontal="center" vertical="center"/>
    </xf>
    <xf numFmtId="41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NumberFormat="1" applyFont="1" applyFill="1" applyBorder="1" applyAlignment="1" applyProtection="1">
      <alignment horizontal="center" vertical="center" shrinkToFit="1"/>
    </xf>
    <xf numFmtId="0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41" fontId="4" fillId="3" borderId="22" xfId="0" applyNumberFormat="1" applyFont="1" applyFill="1" applyBorder="1" applyAlignment="1" applyProtection="1">
      <alignment horizontal="center" vertical="center" wrapText="1"/>
      <protection locked="0"/>
    </xf>
    <xf numFmtId="41" fontId="4" fillId="3" borderId="2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0" applyNumberFormat="1" applyFont="1" applyBorder="1" applyAlignment="1">
      <alignment vertical="center" shrinkToFit="1"/>
    </xf>
    <xf numFmtId="41" fontId="12" fillId="0" borderId="2" xfId="2" applyNumberFormat="1" applyFont="1" applyBorder="1" applyAlignment="1" applyProtection="1">
      <alignment horizontal="center" vertical="center"/>
    </xf>
    <xf numFmtId="0" fontId="12" fillId="0" borderId="2" xfId="0" applyNumberFormat="1" applyFont="1" applyBorder="1" applyAlignment="1" applyProtection="1">
      <alignment horizontal="center" vertical="center"/>
      <protection locked="0"/>
    </xf>
    <xf numFmtId="180" fontId="1" fillId="0" borderId="19" xfId="0" applyNumberFormat="1" applyFont="1" applyFill="1" applyBorder="1" applyAlignment="1" applyProtection="1">
      <alignment horizontal="center" vertical="center"/>
      <protection locked="0"/>
    </xf>
    <xf numFmtId="10" fontId="12" fillId="0" borderId="8" xfId="0" applyNumberFormat="1" applyFont="1" applyBorder="1" applyAlignment="1" applyProtection="1">
      <alignment horizontal="center" vertical="center"/>
      <protection locked="0"/>
    </xf>
    <xf numFmtId="176" fontId="6" fillId="0" borderId="8" xfId="1" applyNumberFormat="1" applyFont="1" applyBorder="1" applyAlignment="1" applyProtection="1">
      <alignment horizontal="center" vertical="center" wrapText="1"/>
      <protection locked="0"/>
    </xf>
    <xf numFmtId="0" fontId="12" fillId="0" borderId="3" xfId="0" applyNumberFormat="1" applyFont="1" applyBorder="1" applyAlignment="1">
      <alignment vertical="center" shrinkToFit="1"/>
    </xf>
    <xf numFmtId="0" fontId="12" fillId="0" borderId="3" xfId="0" applyNumberFormat="1" applyFont="1" applyBorder="1" applyAlignment="1" applyProtection="1">
      <alignment horizontal="center" vertical="center"/>
      <protection locked="0"/>
    </xf>
    <xf numFmtId="0" fontId="12" fillId="0" borderId="3" xfId="0" applyNumberFormat="1" applyFont="1" applyFill="1" applyBorder="1" applyAlignment="1">
      <alignment vertical="center" shrinkToFit="1"/>
    </xf>
    <xf numFmtId="0" fontId="12" fillId="0" borderId="3" xfId="0" applyNumberFormat="1" applyFont="1" applyFill="1" applyBorder="1" applyAlignment="1" applyProtection="1">
      <alignment horizontal="center" vertical="center"/>
      <protection locked="0"/>
    </xf>
    <xf numFmtId="41" fontId="14" fillId="0" borderId="2" xfId="2" applyFont="1" applyBorder="1" applyAlignment="1">
      <alignment horizontal="center" vertical="center"/>
    </xf>
    <xf numFmtId="41" fontId="14" fillId="0" borderId="2" xfId="2" applyFont="1" applyBorder="1" applyAlignment="1" applyProtection="1">
      <alignment horizontal="center" vertical="center"/>
      <protection locked="0"/>
    </xf>
    <xf numFmtId="2" fontId="14" fillId="0" borderId="2" xfId="0" applyNumberFormat="1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177" fontId="14" fillId="0" borderId="2" xfId="0" applyNumberFormat="1" applyFont="1" applyBorder="1" applyAlignment="1" applyProtection="1">
      <alignment horizontal="center" vertical="center"/>
      <protection locked="0"/>
    </xf>
    <xf numFmtId="177" fontId="14" fillId="0" borderId="2" xfId="0" applyNumberFormat="1" applyFont="1" applyBorder="1" applyAlignment="1" applyProtection="1">
      <alignment horizontal="right" vertical="center"/>
      <protection locked="0"/>
    </xf>
    <xf numFmtId="41" fontId="14" fillId="0" borderId="7" xfId="2" applyFont="1" applyBorder="1" applyAlignment="1" applyProtection="1">
      <alignment horizontal="center" vertical="center"/>
      <protection locked="0"/>
    </xf>
    <xf numFmtId="178" fontId="1" fillId="0" borderId="6" xfId="0" applyNumberFormat="1" applyFont="1" applyFill="1" applyBorder="1" applyAlignment="1" applyProtection="1">
      <alignment horizontal="center" vertical="center"/>
      <protection locked="0"/>
    </xf>
    <xf numFmtId="178" fontId="1" fillId="0" borderId="9" xfId="0" applyNumberFormat="1" applyFont="1" applyFill="1" applyBorder="1" applyAlignment="1" applyProtection="1">
      <alignment horizontal="center" vertical="center"/>
      <protection locked="0"/>
    </xf>
    <xf numFmtId="178" fontId="9" fillId="4" borderId="9" xfId="0" applyNumberFormat="1" applyFont="1" applyFill="1" applyBorder="1" applyAlignment="1" applyProtection="1">
      <alignment horizontal="center" vertical="center"/>
      <protection locked="0"/>
    </xf>
    <xf numFmtId="0" fontId="3" fillId="4" borderId="3" xfId="0" applyNumberFormat="1" applyFont="1" applyFill="1" applyBorder="1" applyAlignment="1" applyProtection="1">
      <alignment horizontal="center" vertical="center" shrinkToFit="1"/>
    </xf>
    <xf numFmtId="0" fontId="2" fillId="2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3" xfId="0" applyNumberFormat="1" applyFont="1" applyBorder="1" applyAlignment="1" applyProtection="1">
      <alignment horizontal="center" vertical="center" wrapText="1"/>
      <protection locked="0"/>
    </xf>
    <xf numFmtId="0" fontId="4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3" xfId="0" applyNumberFormat="1" applyFont="1" applyFill="1" applyBorder="1" applyAlignment="1" applyProtection="1">
      <alignment horizontal="center" vertical="center" shrinkToFit="1"/>
      <protection locked="0"/>
    </xf>
    <xf numFmtId="0" fontId="4" fillId="7" borderId="2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7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5" borderId="11" xfId="0" applyNumberFormat="1" applyFont="1" applyFill="1" applyBorder="1" applyAlignment="1" applyProtection="1">
      <alignment horizontal="center" vertical="center" shrinkToFit="1"/>
      <protection locked="0"/>
    </xf>
    <xf numFmtId="0" fontId="0" fillId="5" borderId="3" xfId="0" applyNumberFormat="1" applyFont="1" applyFill="1" applyBorder="1" applyAlignment="1" applyProtection="1">
      <alignment horizontal="center" vertical="center" shrinkToFit="1"/>
      <protection locked="0"/>
    </xf>
    <xf numFmtId="0" fontId="0" fillId="5" borderId="12" xfId="0" applyNumberFormat="1" applyFont="1" applyFill="1" applyBorder="1" applyAlignment="1" applyProtection="1">
      <alignment horizontal="center" vertical="center" shrinkToFit="1"/>
      <protection locked="0"/>
    </xf>
    <xf numFmtId="0" fontId="0" fillId="5" borderId="15" xfId="0" applyNumberFormat="1" applyFont="1" applyFill="1" applyBorder="1" applyAlignment="1" applyProtection="1">
      <alignment horizontal="center" vertical="center" shrinkToFit="1"/>
      <protection locked="0"/>
    </xf>
    <xf numFmtId="0" fontId="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17" xfId="0" applyNumberFormat="1" applyFont="1" applyFill="1" applyBorder="1" applyAlignment="1" applyProtection="1">
      <alignment horizontal="center" vertical="center"/>
      <protection locked="0"/>
    </xf>
    <xf numFmtId="0" fontId="4" fillId="5" borderId="13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5" borderId="14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1" xfId="0" applyNumberFormat="1" applyFont="1" applyFill="1" applyBorder="1" applyAlignment="1" applyProtection="1">
      <alignment horizontal="center" vertical="center"/>
      <protection locked="0"/>
    </xf>
  </cellXfs>
  <cellStyles count="3">
    <cellStyle name="백분율" xfId="1" builtinId="5"/>
    <cellStyle name="쉼표 [0]" xfId="2" builtinId="6"/>
    <cellStyle name="표준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3A3C84"/>
      </a:dk2>
      <a:lt2>
        <a:srgbClr val="FAF3DB"/>
      </a:lt2>
      <a:accent1>
        <a:srgbClr val="6182D6"/>
      </a:accent1>
      <a:accent2>
        <a:srgbClr val="FF843A"/>
      </a:accent2>
      <a:accent3>
        <a:srgbClr val="B2B2B2"/>
      </a:accent3>
      <a:accent4>
        <a:srgbClr val="FFD700"/>
      </a:accent4>
      <a:accent5>
        <a:srgbClr val="289B6E"/>
      </a:accent5>
      <a:accent6>
        <a:srgbClr val="9D5CBB"/>
      </a:accent6>
      <a:hlink>
        <a:srgbClr val="0000FF"/>
      </a:hlink>
      <a:folHlink>
        <a:srgbClr val="800080"/>
      </a:folHlink>
    </a:clrScheme>
    <a:fontScheme name="">
      <a:majorFont>
        <a:latin typeface="Calibri Light"/>
        <a:ea typeface=""/>
        <a:cs typeface=""/>
        <a:font script="Jpan" typeface="MS PGothic"/>
        <a:font script="Hang" typeface="맑은 고딕"/>
        <a:font script="Hans" typeface="SimSun"/>
        <a:font script="Hant" typeface="新細明體"/>
        <a:font script="Arab" typeface="Times New Roman"/>
        <a:font script="Hebr" typeface="Times New Roman"/>
        <a:font script="Thai" typeface="Angsana New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Mymr" typeface="Myanmar Text"/>
      </a:majorFont>
      <a:minorFont>
        <a:latin typeface="Calibri"/>
        <a:ea typeface=""/>
        <a:cs typeface=""/>
        <a:font script="Jpan" typeface="MS PGothic"/>
        <a:font script="Hang" typeface="맑은 고딕"/>
        <a:font script="Hans" typeface="SimSun"/>
        <a:font script="Hant" typeface="新細明體"/>
        <a:font script="Arab" typeface="Times New Roman"/>
        <a:font script="Hebr" typeface="Times New Roman"/>
        <a:font script="Thai" typeface="Angsana New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Mymr" typeface="Myanmar Text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13"/>
  <sheetViews>
    <sheetView tabSelected="1" zoomScale="90" zoomScaleNormal="90" zoomScaleSheetLayoutView="75" workbookViewId="0">
      <pane xSplit="1" ySplit="5" topLeftCell="B6" activePane="bottomRight" state="frozen"/>
      <selection pane="topRight"/>
      <selection pane="bottomLeft"/>
      <selection pane="bottomRight" sqref="A1:W1"/>
    </sheetView>
  </sheetViews>
  <sheetFormatPr defaultColWidth="9" defaultRowHeight="16.5" x14ac:dyDescent="0.3"/>
  <cols>
    <col min="1" max="1" width="4.875" style="2" customWidth="1"/>
    <col min="2" max="2" width="37.875" style="2" customWidth="1"/>
    <col min="3" max="3" width="16" style="2" customWidth="1"/>
    <col min="4" max="4" width="12.5" style="2" customWidth="1"/>
    <col min="5" max="7" width="6.75" style="2" customWidth="1"/>
    <col min="8" max="8" width="10.375" style="2" customWidth="1"/>
    <col min="9" max="9" width="11.75" style="2" bestFit="1" customWidth="1"/>
    <col min="10" max="10" width="8.25" style="2" customWidth="1"/>
    <col min="11" max="11" width="16" style="1" customWidth="1"/>
    <col min="12" max="12" width="12.625" style="1" customWidth="1"/>
    <col min="13" max="15" width="8.875" style="1" customWidth="1"/>
    <col min="16" max="17" width="12.625" style="1" customWidth="1"/>
    <col min="18" max="18" width="8.5" style="1" customWidth="1"/>
    <col min="19" max="19" width="11.75" style="1" customWidth="1"/>
    <col min="20" max="20" width="18.375" style="1" customWidth="1"/>
    <col min="21" max="21" width="10.875" style="2" hidden="1" customWidth="1"/>
    <col min="22" max="22" width="20" style="2" hidden="1" customWidth="1"/>
    <col min="23" max="23" width="20.5" style="2" hidden="1" customWidth="1"/>
    <col min="24" max="24" width="13.25" style="2" hidden="1" customWidth="1"/>
    <col min="25" max="25" width="6.25" style="2" customWidth="1"/>
    <col min="26" max="26" width="16.5" style="2" customWidth="1"/>
    <col min="27" max="27" width="20.875" customWidth="1"/>
  </cols>
  <sheetData>
    <row r="1" spans="1:27" ht="48" customHeight="1" x14ac:dyDescent="0.3">
      <c r="A1" s="67" t="s">
        <v>33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8"/>
    </row>
    <row r="2" spans="1:27" ht="33.75" x14ac:dyDescent="0.6">
      <c r="A2" s="4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20" t="s">
        <v>3</v>
      </c>
      <c r="U2" s="4"/>
      <c r="V2" s="4"/>
      <c r="W2" s="20"/>
    </row>
    <row r="3" spans="1:27" s="5" customFormat="1" ht="21" customHeight="1" x14ac:dyDescent="0.3">
      <c r="A3" s="69" t="s">
        <v>10</v>
      </c>
      <c r="B3" s="70" t="s">
        <v>11</v>
      </c>
      <c r="C3" s="71" t="s">
        <v>29</v>
      </c>
      <c r="D3" s="72" t="s">
        <v>20</v>
      </c>
      <c r="E3" s="72"/>
      <c r="F3" s="72"/>
      <c r="G3" s="72"/>
      <c r="H3" s="72"/>
      <c r="I3" s="72"/>
      <c r="J3" s="72"/>
      <c r="K3" s="73" t="s">
        <v>2</v>
      </c>
      <c r="L3" s="75" t="s">
        <v>30</v>
      </c>
      <c r="M3" s="76"/>
      <c r="N3" s="76"/>
      <c r="O3" s="76"/>
      <c r="P3" s="76"/>
      <c r="Q3" s="76"/>
      <c r="R3" s="77"/>
      <c r="S3" s="78"/>
      <c r="T3" s="79" t="s">
        <v>31</v>
      </c>
      <c r="U3" s="81" t="s">
        <v>4</v>
      </c>
      <c r="V3" s="82"/>
      <c r="W3" s="83" t="s">
        <v>5</v>
      </c>
    </row>
    <row r="4" spans="1:27" s="5" customFormat="1" ht="37.5" customHeight="1" x14ac:dyDescent="0.3">
      <c r="A4" s="69"/>
      <c r="B4" s="69"/>
      <c r="C4" s="71"/>
      <c r="D4" s="30" t="s">
        <v>22</v>
      </c>
      <c r="E4" s="31" t="s">
        <v>19</v>
      </c>
      <c r="F4" s="31" t="s">
        <v>16</v>
      </c>
      <c r="G4" s="31" t="s">
        <v>18</v>
      </c>
      <c r="H4" s="31" t="s">
        <v>14</v>
      </c>
      <c r="I4" s="31" t="s">
        <v>12</v>
      </c>
      <c r="J4" s="31" t="s">
        <v>15</v>
      </c>
      <c r="K4" s="74"/>
      <c r="L4" s="23" t="s">
        <v>22</v>
      </c>
      <c r="M4" s="24" t="s">
        <v>19</v>
      </c>
      <c r="N4" s="24" t="s">
        <v>16</v>
      </c>
      <c r="O4" s="24" t="s">
        <v>18</v>
      </c>
      <c r="P4" s="24" t="s">
        <v>14</v>
      </c>
      <c r="Q4" s="24" t="s">
        <v>12</v>
      </c>
      <c r="R4" s="25" t="s">
        <v>8</v>
      </c>
      <c r="S4" s="27" t="s">
        <v>0</v>
      </c>
      <c r="T4" s="80"/>
      <c r="U4" s="21" t="s">
        <v>17</v>
      </c>
      <c r="V4" s="22" t="s">
        <v>21</v>
      </c>
      <c r="W4" s="84"/>
      <c r="Z4" s="33" t="s">
        <v>6</v>
      </c>
    </row>
    <row r="5" spans="1:27" s="5" customFormat="1" ht="21" customHeight="1" x14ac:dyDescent="0.3">
      <c r="A5" s="6"/>
      <c r="B5" s="6" t="s">
        <v>9</v>
      </c>
      <c r="C5" s="41">
        <f>SUM(C13)</f>
        <v>8019184893</v>
      </c>
      <c r="D5" s="42"/>
      <c r="E5" s="43"/>
      <c r="F5" s="43"/>
      <c r="G5" s="43"/>
      <c r="H5" s="43"/>
      <c r="I5" s="43"/>
      <c r="J5" s="43"/>
      <c r="K5" s="41">
        <f>SUM(K13)</f>
        <v>3366000000</v>
      </c>
      <c r="L5" s="41"/>
      <c r="M5" s="41"/>
      <c r="N5" s="41"/>
      <c r="O5" s="41"/>
      <c r="P5" s="41"/>
      <c r="Q5" s="41"/>
      <c r="R5" s="44"/>
      <c r="S5" s="45"/>
      <c r="T5" s="32">
        <f>(K5-C5)/C5</f>
        <v>-0.58025659154732745</v>
      </c>
      <c r="U5" s="15"/>
      <c r="V5" s="41" t="e">
        <f>SUM(V13,#REF!,#REF!)</f>
        <v>#REF!</v>
      </c>
      <c r="W5" s="16" t="e">
        <f>V5/C5</f>
        <v>#REF!</v>
      </c>
      <c r="Z5" s="34" t="s">
        <v>1</v>
      </c>
      <c r="AA5" s="35" t="s">
        <v>7</v>
      </c>
    </row>
    <row r="6" spans="1:27" s="5" customFormat="1" ht="17.25" customHeight="1" x14ac:dyDescent="0.3">
      <c r="A6" s="7">
        <v>1</v>
      </c>
      <c r="B6" s="46" t="s">
        <v>26</v>
      </c>
      <c r="C6" s="56">
        <f>ROUNDDOWN(D6*E6*F6*G6*H6,-3)*I6*J6</f>
        <v>444895901.99999994</v>
      </c>
      <c r="D6" s="57">
        <v>860000</v>
      </c>
      <c r="E6" s="58">
        <v>1</v>
      </c>
      <c r="F6" s="59">
        <v>0.62</v>
      </c>
      <c r="G6" s="59">
        <v>1.1200000000000001</v>
      </c>
      <c r="H6" s="60">
        <v>0.73</v>
      </c>
      <c r="I6" s="61">
        <v>1136.3879999999999</v>
      </c>
      <c r="J6" s="58">
        <v>0.9</v>
      </c>
      <c r="K6" s="47">
        <f>ROUNDDOWN(L6*M6*N6*O6*P6,-3)*Q6*R6*S6</f>
        <v>266000000.00000003</v>
      </c>
      <c r="L6" s="57">
        <v>860000</v>
      </c>
      <c r="M6" s="48">
        <v>1</v>
      </c>
      <c r="N6" s="48">
        <v>0.62</v>
      </c>
      <c r="O6" s="48">
        <v>1.1200000000000001</v>
      </c>
      <c r="P6" s="60">
        <v>0.73</v>
      </c>
      <c r="Q6" s="61">
        <v>1136.3879999999999</v>
      </c>
      <c r="R6" s="58">
        <v>0.9</v>
      </c>
      <c r="S6" s="49">
        <f t="shared" ref="S6:S12" si="0">X6</f>
        <v>0.59789267287968872</v>
      </c>
      <c r="T6" s="50">
        <f>(K6-C6)/C6</f>
        <v>-0.40210732712031122</v>
      </c>
      <c r="U6" s="63">
        <f>(V6-C6)/C6</f>
        <v>-0.40210732712031133</v>
      </c>
      <c r="V6" s="62">
        <v>266000000</v>
      </c>
      <c r="W6" s="51">
        <f>V6/C6</f>
        <v>0.59789267287968872</v>
      </c>
      <c r="X6" s="26">
        <f>1+U6</f>
        <v>0.59789267287968872</v>
      </c>
      <c r="Y6" s="8"/>
      <c r="Z6" s="37">
        <f>J6</f>
        <v>0.9</v>
      </c>
      <c r="AA6" s="38">
        <f>R6*S6</f>
        <v>0.53810340559171987</v>
      </c>
    </row>
    <row r="7" spans="1:27" s="5" customFormat="1" ht="17.25" customHeight="1" x14ac:dyDescent="0.3">
      <c r="A7" s="9">
        <v>2</v>
      </c>
      <c r="B7" s="52" t="s">
        <v>28</v>
      </c>
      <c r="C7" s="56">
        <f>ROUNDDOWN(D7*E7*F7*G7*H7,-3)*I7*J7</f>
        <v>1168775095.5</v>
      </c>
      <c r="D7" s="57">
        <v>860000</v>
      </c>
      <c r="E7" s="58">
        <v>1</v>
      </c>
      <c r="F7" s="59">
        <v>0.62</v>
      </c>
      <c r="G7" s="59">
        <v>1.1200000000000001</v>
      </c>
      <c r="H7" s="60">
        <v>0.73</v>
      </c>
      <c r="I7" s="61">
        <v>2985.377</v>
      </c>
      <c r="J7" s="58">
        <v>0.9</v>
      </c>
      <c r="K7" s="47">
        <f>ROUNDDOWN(L7*M7*N7*O7*P7,-3)*Q7*R7*S7</f>
        <v>590999999.99999988</v>
      </c>
      <c r="L7" s="57">
        <v>860000</v>
      </c>
      <c r="M7" s="53">
        <v>1</v>
      </c>
      <c r="N7" s="53">
        <v>0.62</v>
      </c>
      <c r="O7" s="53">
        <v>1.1200000000000001</v>
      </c>
      <c r="P7" s="60">
        <v>0.73</v>
      </c>
      <c r="Q7" s="61">
        <v>2985.377</v>
      </c>
      <c r="R7" s="58">
        <v>0.9</v>
      </c>
      <c r="S7" s="49">
        <f t="shared" si="0"/>
        <v>0.50565759167478763</v>
      </c>
      <c r="T7" s="50">
        <f t="shared" ref="T7:T13" si="1">(K7-C7)/C7</f>
        <v>-0.49434240832521242</v>
      </c>
      <c r="U7" s="64">
        <f t="shared" ref="U7:U11" si="2">(V7-C7)/C7</f>
        <v>-0.49434240832521231</v>
      </c>
      <c r="V7" s="62">
        <v>591000000</v>
      </c>
      <c r="W7" s="51">
        <f t="shared" ref="W7:W12" si="3">V7/C7</f>
        <v>0.50565759167478774</v>
      </c>
      <c r="X7" s="26">
        <f t="shared" ref="X7:X13" si="4">1+U7</f>
        <v>0.50565759167478763</v>
      </c>
      <c r="Y7" s="8"/>
      <c r="Z7" s="37">
        <f t="shared" ref="Z7:Z12" si="5">J7</f>
        <v>0.9</v>
      </c>
      <c r="AA7" s="38">
        <f t="shared" ref="AA7:AA12" si="6">R7*S7</f>
        <v>0.45509183250730889</v>
      </c>
    </row>
    <row r="8" spans="1:27" s="5" customFormat="1" ht="17.25" customHeight="1" x14ac:dyDescent="0.3">
      <c r="A8" s="10">
        <v>3</v>
      </c>
      <c r="B8" s="54" t="s">
        <v>24</v>
      </c>
      <c r="C8" s="56">
        <f t="shared" ref="C8:C12" si="7">ROUNDDOWN(D8*E8*F8*G8*H8,-3)*I8*J8</f>
        <v>1168775095.5</v>
      </c>
      <c r="D8" s="57">
        <v>860000</v>
      </c>
      <c r="E8" s="58">
        <v>1</v>
      </c>
      <c r="F8" s="59">
        <v>0.62</v>
      </c>
      <c r="G8" s="59">
        <v>1.1200000000000001</v>
      </c>
      <c r="H8" s="60">
        <v>0.73</v>
      </c>
      <c r="I8" s="61">
        <v>2985.377</v>
      </c>
      <c r="J8" s="58">
        <v>0.9</v>
      </c>
      <c r="K8" s="47">
        <f t="shared" ref="K8:K12" si="8">ROUNDDOWN(L8*M8*N8*O8*P8,-3)*Q8*R8*S8</f>
        <v>537000000</v>
      </c>
      <c r="L8" s="57">
        <v>860000</v>
      </c>
      <c r="M8" s="55">
        <v>1</v>
      </c>
      <c r="N8" s="55">
        <v>0.62</v>
      </c>
      <c r="O8" s="55">
        <v>1.1200000000000001</v>
      </c>
      <c r="P8" s="60">
        <v>0.73</v>
      </c>
      <c r="Q8" s="61">
        <v>2985.377</v>
      </c>
      <c r="R8" s="58">
        <v>0.9</v>
      </c>
      <c r="S8" s="49">
        <f t="shared" si="0"/>
        <v>0.45945537517658375</v>
      </c>
      <c r="T8" s="50">
        <f t="shared" si="1"/>
        <v>-0.54054462482341625</v>
      </c>
      <c r="U8" s="64">
        <f t="shared" si="2"/>
        <v>-0.54054462482341625</v>
      </c>
      <c r="V8" s="62">
        <v>537000000</v>
      </c>
      <c r="W8" s="51">
        <f t="shared" si="3"/>
        <v>0.45945537517658375</v>
      </c>
      <c r="X8" s="26">
        <f t="shared" si="4"/>
        <v>0.45945537517658375</v>
      </c>
      <c r="Y8" s="8"/>
      <c r="Z8" s="37">
        <f t="shared" si="5"/>
        <v>0.9</v>
      </c>
      <c r="AA8" s="38">
        <f t="shared" si="6"/>
        <v>0.41350983765892541</v>
      </c>
    </row>
    <row r="9" spans="1:27" s="5" customFormat="1" ht="17.25" customHeight="1" x14ac:dyDescent="0.3">
      <c r="A9" s="10">
        <v>4</v>
      </c>
      <c r="B9" s="54" t="s">
        <v>32</v>
      </c>
      <c r="C9" s="56">
        <f t="shared" si="7"/>
        <v>1572033015</v>
      </c>
      <c r="D9" s="57">
        <v>860000</v>
      </c>
      <c r="E9" s="58">
        <v>1</v>
      </c>
      <c r="F9" s="59">
        <v>0.62</v>
      </c>
      <c r="G9" s="59">
        <v>1.1200000000000001</v>
      </c>
      <c r="H9" s="60">
        <v>0.73</v>
      </c>
      <c r="I9" s="61">
        <v>3613.8690000000001</v>
      </c>
      <c r="J9" s="58">
        <v>1</v>
      </c>
      <c r="K9" s="47">
        <f t="shared" si="8"/>
        <v>625000000</v>
      </c>
      <c r="L9" s="57">
        <v>860000</v>
      </c>
      <c r="M9" s="55">
        <v>1</v>
      </c>
      <c r="N9" s="55">
        <v>0.62</v>
      </c>
      <c r="O9" s="55">
        <v>1.1200000000000001</v>
      </c>
      <c r="P9" s="60">
        <v>0.73</v>
      </c>
      <c r="Q9" s="61">
        <v>3613.8690000000001</v>
      </c>
      <c r="R9" s="58">
        <v>1</v>
      </c>
      <c r="S9" s="49">
        <f t="shared" si="0"/>
        <v>0.39757434738099318</v>
      </c>
      <c r="T9" s="50">
        <f t="shared" si="1"/>
        <v>-0.60242565261900682</v>
      </c>
      <c r="U9" s="64">
        <f t="shared" si="2"/>
        <v>-0.60242565261900682</v>
      </c>
      <c r="V9" s="62">
        <v>625000000</v>
      </c>
      <c r="W9" s="51">
        <f t="shared" si="3"/>
        <v>0.39757434738099312</v>
      </c>
      <c r="X9" s="26">
        <f t="shared" si="4"/>
        <v>0.39757434738099318</v>
      </c>
      <c r="Y9" s="8"/>
      <c r="Z9" s="37">
        <f t="shared" si="5"/>
        <v>1</v>
      </c>
      <c r="AA9" s="38">
        <f t="shared" si="6"/>
        <v>0.39757434738099318</v>
      </c>
    </row>
    <row r="10" spans="1:27" s="5" customFormat="1" ht="17.25" customHeight="1" x14ac:dyDescent="0.3">
      <c r="A10" s="10">
        <v>5</v>
      </c>
      <c r="B10" s="54" t="s">
        <v>27</v>
      </c>
      <c r="C10" s="56">
        <f t="shared" si="7"/>
        <v>1566950475</v>
      </c>
      <c r="D10" s="57">
        <v>860000</v>
      </c>
      <c r="E10" s="58">
        <v>1</v>
      </c>
      <c r="F10" s="59">
        <v>0.62</v>
      </c>
      <c r="G10" s="59">
        <v>1.1200000000000001</v>
      </c>
      <c r="H10" s="60">
        <v>0.73</v>
      </c>
      <c r="I10" s="61">
        <v>3602.1849999999999</v>
      </c>
      <c r="J10" s="58">
        <v>1</v>
      </c>
      <c r="K10" s="47">
        <f t="shared" si="8"/>
        <v>594000000</v>
      </c>
      <c r="L10" s="57">
        <v>860000</v>
      </c>
      <c r="M10" s="55">
        <v>1</v>
      </c>
      <c r="N10" s="55">
        <v>0.62</v>
      </c>
      <c r="O10" s="55">
        <v>1.1200000000000001</v>
      </c>
      <c r="P10" s="60">
        <v>0.73</v>
      </c>
      <c r="Q10" s="61">
        <v>3602.1849999999999</v>
      </c>
      <c r="R10" s="58">
        <v>1</v>
      </c>
      <c r="S10" s="49">
        <f t="shared" si="0"/>
        <v>0.37908026416725138</v>
      </c>
      <c r="T10" s="50">
        <f t="shared" si="1"/>
        <v>-0.62091973583274862</v>
      </c>
      <c r="U10" s="64">
        <f t="shared" si="2"/>
        <v>-0.62091973583274862</v>
      </c>
      <c r="V10" s="62">
        <v>594000000</v>
      </c>
      <c r="W10" s="51">
        <f t="shared" si="3"/>
        <v>0.37908026416725138</v>
      </c>
      <c r="X10" s="26">
        <f t="shared" si="4"/>
        <v>0.37908026416725138</v>
      </c>
      <c r="Y10" s="8"/>
      <c r="Z10" s="37">
        <f t="shared" si="5"/>
        <v>1</v>
      </c>
      <c r="AA10" s="38">
        <f t="shared" si="6"/>
        <v>0.37908026416725138</v>
      </c>
    </row>
    <row r="11" spans="1:27" s="5" customFormat="1" ht="17.25" customHeight="1" x14ac:dyDescent="0.3">
      <c r="A11" s="10">
        <v>6</v>
      </c>
      <c r="B11" s="54" t="s">
        <v>25</v>
      </c>
      <c r="C11" s="56">
        <f t="shared" si="7"/>
        <v>1561875765</v>
      </c>
      <c r="D11" s="57">
        <v>860000</v>
      </c>
      <c r="E11" s="58">
        <v>1</v>
      </c>
      <c r="F11" s="59">
        <v>0.62</v>
      </c>
      <c r="G11" s="59">
        <v>1.1200000000000001</v>
      </c>
      <c r="H11" s="60">
        <v>0.73</v>
      </c>
      <c r="I11" s="61">
        <v>3590.5189999999998</v>
      </c>
      <c r="J11" s="58">
        <v>1</v>
      </c>
      <c r="K11" s="47">
        <f t="shared" si="8"/>
        <v>567000000.00000012</v>
      </c>
      <c r="L11" s="57">
        <v>860000</v>
      </c>
      <c r="M11" s="55">
        <v>1</v>
      </c>
      <c r="N11" s="55">
        <v>0.62</v>
      </c>
      <c r="O11" s="55">
        <v>1.1200000000000001</v>
      </c>
      <c r="P11" s="60">
        <v>0.73</v>
      </c>
      <c r="Q11" s="61">
        <v>3590.5189999999998</v>
      </c>
      <c r="R11" s="58">
        <v>1</v>
      </c>
      <c r="S11" s="49">
        <f t="shared" si="0"/>
        <v>0.36302503227585459</v>
      </c>
      <c r="T11" s="50">
        <f t="shared" si="1"/>
        <v>-0.63697496772414541</v>
      </c>
      <c r="U11" s="64">
        <f t="shared" si="2"/>
        <v>-0.63697496772414541</v>
      </c>
      <c r="V11" s="62">
        <v>567000000</v>
      </c>
      <c r="W11" s="51">
        <f t="shared" si="3"/>
        <v>0.36302503227585453</v>
      </c>
      <c r="X11" s="26">
        <f t="shared" si="4"/>
        <v>0.36302503227585459</v>
      </c>
      <c r="Y11" s="8"/>
      <c r="Z11" s="37">
        <f t="shared" si="5"/>
        <v>1</v>
      </c>
      <c r="AA11" s="38">
        <f t="shared" si="6"/>
        <v>0.36302503227585459</v>
      </c>
    </row>
    <row r="12" spans="1:27" s="5" customFormat="1" ht="17.25" customHeight="1" x14ac:dyDescent="0.3">
      <c r="A12" s="10">
        <v>7</v>
      </c>
      <c r="B12" s="54" t="s">
        <v>23</v>
      </c>
      <c r="C12" s="56">
        <f t="shared" si="7"/>
        <v>535879544.99999994</v>
      </c>
      <c r="D12" s="57">
        <v>860000</v>
      </c>
      <c r="E12" s="58">
        <v>1</v>
      </c>
      <c r="F12" s="59">
        <v>0.62</v>
      </c>
      <c r="G12" s="59">
        <v>1.1200000000000001</v>
      </c>
      <c r="H12" s="60">
        <v>0.73</v>
      </c>
      <c r="I12" s="61">
        <v>1231.9069999999999</v>
      </c>
      <c r="J12" s="58">
        <v>1</v>
      </c>
      <c r="K12" s="47">
        <f t="shared" si="8"/>
        <v>185999999.99999997</v>
      </c>
      <c r="L12" s="57">
        <v>860000</v>
      </c>
      <c r="M12" s="55">
        <v>1</v>
      </c>
      <c r="N12" s="55">
        <v>0.62</v>
      </c>
      <c r="O12" s="55">
        <v>1.1200000000000001</v>
      </c>
      <c r="P12" s="60">
        <v>0.73</v>
      </c>
      <c r="Q12" s="61">
        <v>1231.9069999999999</v>
      </c>
      <c r="R12" s="58">
        <v>1</v>
      </c>
      <c r="S12" s="49">
        <f t="shared" si="0"/>
        <v>0.34709292738538844</v>
      </c>
      <c r="T12" s="50">
        <f>(K12-C12)/C12</f>
        <v>-0.65290707261461167</v>
      </c>
      <c r="U12" s="64">
        <f t="shared" ref="U12" si="9">(V12-C12)/C12</f>
        <v>-0.65290707261461156</v>
      </c>
      <c r="V12" s="62">
        <v>186000000</v>
      </c>
      <c r="W12" s="51">
        <f t="shared" si="3"/>
        <v>0.34709292738538849</v>
      </c>
      <c r="X12" s="26">
        <f t="shared" si="4"/>
        <v>0.34709292738538844</v>
      </c>
      <c r="Y12" s="8"/>
      <c r="Z12" s="37">
        <f t="shared" si="5"/>
        <v>1</v>
      </c>
      <c r="AA12" s="38">
        <f t="shared" si="6"/>
        <v>0.34709292738538844</v>
      </c>
    </row>
    <row r="13" spans="1:27" s="5" customFormat="1" ht="17.25" customHeight="1" x14ac:dyDescent="0.3">
      <c r="A13" s="66" t="s">
        <v>13</v>
      </c>
      <c r="B13" s="66"/>
      <c r="C13" s="14">
        <f>SUM(C6:C12)</f>
        <v>8019184893</v>
      </c>
      <c r="D13" s="11"/>
      <c r="E13" s="12"/>
      <c r="F13" s="12"/>
      <c r="G13" s="12"/>
      <c r="H13" s="12"/>
      <c r="I13" s="12"/>
      <c r="J13" s="13"/>
      <c r="K13" s="28">
        <f>SUM(K6:K12)</f>
        <v>3366000000</v>
      </c>
      <c r="L13" s="11"/>
      <c r="M13" s="11"/>
      <c r="N13" s="11"/>
      <c r="O13" s="11"/>
      <c r="P13" s="11"/>
      <c r="Q13" s="11"/>
      <c r="R13" s="17"/>
      <c r="S13" s="36"/>
      <c r="T13" s="29">
        <f t="shared" si="1"/>
        <v>-0.58025659154732745</v>
      </c>
      <c r="U13" s="65">
        <f>(V13-C13)/C13</f>
        <v>-0.58025659154732745</v>
      </c>
      <c r="V13" s="18">
        <f>SUM(V6:V12)</f>
        <v>3366000000</v>
      </c>
      <c r="W13" s="19">
        <f>V13/C13</f>
        <v>0.4197434084526725</v>
      </c>
      <c r="X13" s="26">
        <f t="shared" si="4"/>
        <v>0.41974340845267255</v>
      </c>
      <c r="Y13" s="8"/>
      <c r="Z13" s="39"/>
      <c r="AA13" s="40"/>
    </row>
  </sheetData>
  <mergeCells count="11">
    <mergeCell ref="A13:B13"/>
    <mergeCell ref="A1:W1"/>
    <mergeCell ref="A3:A4"/>
    <mergeCell ref="B3:B4"/>
    <mergeCell ref="C3:C4"/>
    <mergeCell ref="D3:J3"/>
    <mergeCell ref="K3:K4"/>
    <mergeCell ref="L3:S3"/>
    <mergeCell ref="T3:T4"/>
    <mergeCell ref="U3:V3"/>
    <mergeCell ref="W3:W4"/>
  </mergeCells>
  <phoneticPr fontId="13" type="noConversion"/>
  <dataValidations count="1">
    <dataValidation type="list" allowBlank="1" showInputMessage="1" showErrorMessage="1" sqref="D8:D11 D13 L8:L11" xr:uid="{00000000-0002-0000-0000-000000000000}">
      <formula1>"820000,810000,800000,610000,820000,810000"</formula1>
    </dataValidation>
  </dataValidations>
  <pageMargins left="0" right="0" top="0.98430556058883667" bottom="0.98430556058883667" header="0.51138889789581299" footer="0.51138889789581299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872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오피스텔 외 건축물(의견청취 변경승인)</vt:lpstr>
      <vt:lpstr>'오피스텔 외 건축물(의견청취 변경승인)'!Print_Area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40</cp:revision>
  <cp:lastPrinted>2024-05-07T05:52:50Z</cp:lastPrinted>
  <dcterms:created xsi:type="dcterms:W3CDTF">2024-04-13T10:57:32Z</dcterms:created>
  <dcterms:modified xsi:type="dcterms:W3CDTF">2026-05-19T22:53:10Z</dcterms:modified>
  <cp:version>1100.0100.01</cp:version>
</cp:coreProperties>
</file>